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herometer" sheetId="1" r:id="rId1"/>
    <sheet name="Triangle-Circ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<sst xmlns="http://schemas.openxmlformats.org/spreadsheetml/2006/main" count="56" uniqueCount="38">
  <si>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https://www.eckop.com/resources/optical-testing/spherometers/</t>
  </si>
  <si>
    <t>R = (y²+z²) / 2z</t>
  </si>
  <si>
    <t>See R+ , R-</t>
  </si>
  <si>
    <t>where R is the radius of curvature, y is the semidiameter of the spherical cap and z is the measure sag</t>
  </si>
  <si>
    <t>R = z/2 + y²/2z ± r</t>
  </si>
  <si>
    <t>See Rb+ , Rb-</t>
  </si>
  <si>
    <t>where r is the semidiameter of the bearing balls.The plus sign is used for concave surfaces and the minus for convex.</t>
  </si>
  <si>
    <t>y</t>
  </si>
  <si>
    <t>Radius of spherometer basic circle</t>
  </si>
  <si>
    <t>r</t>
  </si>
  <si>
    <t>Radius of spherometer balls</t>
  </si>
  <si>
    <t>Sag readings</t>
  </si>
  <si>
    <t>Point contact</t>
  </si>
  <si>
    <t>Ball contact</t>
  </si>
  <si>
    <t>z_cx</t>
  </si>
  <si>
    <t>-z_cv</t>
  </si>
  <si>
    <t>R+</t>
  </si>
  <si>
    <t>R-</t>
  </si>
  <si>
    <t>Rb_cx</t>
  </si>
  <si>
    <t>Rb_cv</t>
  </si>
  <si>
    <t>Ball diameter</t>
  </si>
  <si>
    <t>Sides across balls</t>
  </si>
  <si>
    <t>Actual sides</t>
  </si>
  <si>
    <t>s</t>
  </si>
  <si>
    <t>Circle outside</t>
  </si>
  <si>
    <t>a</t>
  </si>
  <si>
    <t>b</t>
  </si>
  <si>
    <t>c</t>
  </si>
  <si>
    <t>a'</t>
  </si>
  <si>
    <t>b'</t>
  </si>
  <si>
    <t>c'</t>
  </si>
  <si>
    <t>Gap</t>
  </si>
  <si>
    <t>Note</t>
  </si>
  <si>
    <t>z_cv negative</t>
  </si>
  <si>
    <t>z_cv positive</t>
  </si>
  <si>
    <t>worn balls 30um</t>
  </si>
  <si>
    <t>r_w</t>
  </si>
  <si>
    <t>Worn balls added to z_cx , z_cv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</si>
</sst>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Font="1" applyAlignment="1">
      <alignment horizontal="center"/>
      <protection/>
    </xf>
    <xf numFmtId="0" fontId="2" fillId="33" borderId="0" xfId="46" applyFont="1" applyFill="1" applyAlignment="1">
      <alignment horizontal="center"/>
      <protection/>
    </xf>
    <xf numFmtId="0" fontId="2" fillId="34" borderId="0" xfId="46" applyFont="1" applyFill="1" applyAlignment="1">
      <alignment horizontal="center"/>
      <protection/>
    </xf>
    <xf numFmtId="0" fontId="2" fillId="35" borderId="0" xfId="46" applyFont="1" applyFill="1" applyAlignment="1">
      <alignment horizontal="center"/>
      <protection/>
    </xf>
    <xf numFmtId="164" fontId="1" fillId="33" borderId="0" xfId="46" applyNumberFormat="1" applyFill="1" applyAlignment="1">
      <alignment horizontal="center"/>
      <protection/>
    </xf>
    <xf numFmtId="164" fontId="1" fillId="34" borderId="0" xfId="46" applyNumberFormat="1" applyFill="1" applyAlignment="1">
      <alignment horizontal="center"/>
      <protection/>
    </xf>
    <xf numFmtId="164" fontId="1" fillId="35" borderId="0" xfId="46" applyNumberFormat="1" applyFill="1" applyAlignment="1">
      <alignment horizontal="center"/>
      <protection/>
    </xf>
    <xf numFmtId="2" fontId="1" fillId="0" borderId="0" xfId="46" applyNumberFormat="1" applyAlignment="1">
      <alignment horizontal="center"/>
      <protection/>
    </xf>
    <xf numFmtId="164" fontId="1" fillId="0" borderId="0" xfId="46" applyNumberFormat="1" applyAlignment="1">
      <alignment horizontal="center"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horizontal="center"/>
      <protection/>
    </xf>
    <xf numFmtId="0" fontId="1" fillId="0" borderId="0" xfId="46" applyAlignment="1">
      <alignment horizontal="center"/>
      <protection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1" fillId="3" borderId="0" xfId="46" applyNumberFormat="1" applyFill="1" applyAlignment="1">
      <alignment horizontal="center"/>
      <protection/>
    </xf>
    <xf numFmtId="0" fontId="2" fillId="2" borderId="0" xfId="46" applyFont="1" applyFill="1" applyAlignment="1">
      <alignment horizontal="center"/>
      <protection/>
    </xf>
    <xf numFmtId="0" fontId="1" fillId="2" borderId="0" xfId="46" applyFill="1" applyAlignment="1">
      <alignment horizontal="center"/>
      <protection/>
    </xf>
    <xf numFmtId="0" fontId="2" fillId="33" borderId="0" xfId="46" applyFont="1" applyFill="1" applyBorder="1" applyAlignment="1">
      <alignment horizontal="center"/>
      <protection/>
    </xf>
    <xf numFmtId="0" fontId="2" fillId="34" borderId="0" xfId="46" applyFont="1" applyFill="1" applyBorder="1" applyAlignment="1">
      <alignment horizontal="center"/>
      <protection/>
    </xf>
    <xf numFmtId="0" fontId="2" fillId="35" borderId="0" xfId="46" applyFont="1" applyFill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="130" zoomScaleNormal="130" zoomScalePageLayoutView="0" workbookViewId="0" topLeftCell="A1">
      <selection activeCell="B20" sqref="B20"/>
    </sheetView>
  </sheetViews>
  <sheetFormatPr defaultColWidth="9.140625" defaultRowHeight="12.75"/>
  <cols>
    <col min="1" max="1" width="8.7109375" style="1" customWidth="1"/>
    <col min="2" max="7" width="10.140625" style="1" customWidth="1"/>
    <col min="8" max="8" width="9.421875" style="13" customWidth="1"/>
    <col min="9" max="9" width="16.140625" style="13" customWidth="1"/>
    <col min="10" max="16384" width="8.7109375" style="1" customWidth="1"/>
  </cols>
  <sheetData>
    <row r="2" ht="14.25">
      <c r="B2" s="1" t="s">
        <v>0</v>
      </c>
    </row>
    <row r="4" spans="2:4" ht="14.25">
      <c r="B4" s="1" t="s">
        <v>1</v>
      </c>
      <c r="D4" s="1" t="s">
        <v>2</v>
      </c>
    </row>
    <row r="5" ht="14.25">
      <c r="B5" s="1" t="s">
        <v>3</v>
      </c>
    </row>
    <row r="7" spans="2:4" ht="14.25">
      <c r="B7" s="1" t="s">
        <v>4</v>
      </c>
      <c r="D7" s="1" t="s">
        <v>5</v>
      </c>
    </row>
    <row r="8" ht="14.25">
      <c r="B8" s="1" t="s">
        <v>6</v>
      </c>
    </row>
    <row r="11" spans="2:4" ht="14.25">
      <c r="B11" s="2" t="s">
        <v>7</v>
      </c>
      <c r="C11" s="2">
        <v>50.32</v>
      </c>
      <c r="D11" s="1" t="s">
        <v>8</v>
      </c>
    </row>
    <row r="12" spans="2:4" ht="14.25">
      <c r="B12" s="2" t="s">
        <v>9</v>
      </c>
      <c r="C12" s="2">
        <f>7.92/2</f>
        <v>3.96</v>
      </c>
      <c r="D12" s="1" t="s">
        <v>10</v>
      </c>
    </row>
    <row r="13" spans="2:4" ht="14.25">
      <c r="B13" s="2" t="s">
        <v>36</v>
      </c>
      <c r="C13" s="2">
        <v>0.03</v>
      </c>
      <c r="D13" s="1" t="s">
        <v>37</v>
      </c>
    </row>
    <row r="15" spans="2:9" ht="14.25">
      <c r="B15" s="21" t="s">
        <v>11</v>
      </c>
      <c r="C15" s="21"/>
      <c r="D15" s="22" t="s">
        <v>12</v>
      </c>
      <c r="E15" s="22"/>
      <c r="F15" s="23" t="s">
        <v>13</v>
      </c>
      <c r="G15" s="23"/>
      <c r="H15" s="15" t="s">
        <v>31</v>
      </c>
      <c r="I15" s="19" t="s">
        <v>32</v>
      </c>
    </row>
    <row r="16" spans="2:9" ht="14.25">
      <c r="B16" s="3" t="s">
        <v>14</v>
      </c>
      <c r="C16" s="3" t="s">
        <v>15</v>
      </c>
      <c r="D16" s="4" t="s">
        <v>16</v>
      </c>
      <c r="E16" s="4" t="s">
        <v>17</v>
      </c>
      <c r="F16" s="5" t="s">
        <v>18</v>
      </c>
      <c r="G16" s="5" t="s">
        <v>19</v>
      </c>
      <c r="H16" s="16"/>
      <c r="I16" s="20"/>
    </row>
    <row r="17" spans="2:9" ht="14.25">
      <c r="B17" s="6">
        <v>2.062</v>
      </c>
      <c r="C17" s="6">
        <v>-2.141</v>
      </c>
      <c r="D17" s="7">
        <f aca="true" t="shared" si="0" ref="D17:E20">($C$11^2+B17^2)/(2*B17)</f>
        <v>615.0228525703202</v>
      </c>
      <c r="E17" s="7">
        <f t="shared" si="0"/>
        <v>-592.4068848668846</v>
      </c>
      <c r="F17" s="8">
        <f>(B17/2)+(($C$11^2)/(2*B17))-$C$12</f>
        <v>611.06285257032</v>
      </c>
      <c r="G17" s="8">
        <f>(C17/2)+(($C$11^2)/(2*C17))+$C$12</f>
        <v>-588.4468848668847</v>
      </c>
      <c r="H17" s="17">
        <f>F17+G17</f>
        <v>22.61596770343533</v>
      </c>
      <c r="I17" s="6" t="s">
        <v>33</v>
      </c>
    </row>
    <row r="18" spans="2:9" ht="14.25">
      <c r="B18" s="6">
        <f>B17+$C$13</f>
        <v>2.0919999999999996</v>
      </c>
      <c r="C18" s="6">
        <f>C17+$C$13</f>
        <v>-2.111</v>
      </c>
      <c r="D18" s="7">
        <f t="shared" si="0"/>
        <v>606.2329980879542</v>
      </c>
      <c r="E18" s="7">
        <f t="shared" si="0"/>
        <v>-600.7955284225486</v>
      </c>
      <c r="F18" s="8">
        <f>(B18/2)+(($C$11^2)/(2*B18))-$C$12</f>
        <v>602.2729980879543</v>
      </c>
      <c r="G18" s="8">
        <f>(C18/2)+(($C$11^2)/(2*C18))+$C$12</f>
        <v>-596.8355284225486</v>
      </c>
      <c r="H18" s="17">
        <f>F18+G18</f>
        <v>5.437469665405729</v>
      </c>
      <c r="I18" s="6" t="s">
        <v>35</v>
      </c>
    </row>
    <row r="19" spans="2:9" ht="14.25">
      <c r="B19" s="6">
        <v>2.062</v>
      </c>
      <c r="C19" s="6">
        <v>2.141</v>
      </c>
      <c r="D19" s="7">
        <f t="shared" si="0"/>
        <v>615.0228525703202</v>
      </c>
      <c r="E19" s="7">
        <f t="shared" si="0"/>
        <v>592.4068848668846</v>
      </c>
      <c r="F19" s="8">
        <f>(B19/2)+(($C$11^2)/(2*B19))-$C$12</f>
        <v>611.06285257032</v>
      </c>
      <c r="G19" s="8">
        <f>(C19/2)+(($C$11^2)/(2*C19))+$C$12</f>
        <v>596.3668848668848</v>
      </c>
      <c r="H19" s="17">
        <f>F19-G19</f>
        <v>14.695967703435258</v>
      </c>
      <c r="I19" s="6" t="s">
        <v>34</v>
      </c>
    </row>
    <row r="20" spans="2:9" ht="14.25">
      <c r="B20" s="6">
        <f>B19+$C$13</f>
        <v>2.0919999999999996</v>
      </c>
      <c r="C20" s="6">
        <f>C19-$C$13</f>
        <v>2.111</v>
      </c>
      <c r="D20" s="7">
        <f t="shared" si="0"/>
        <v>606.2329980879542</v>
      </c>
      <c r="E20" s="7">
        <f t="shared" si="0"/>
        <v>600.7955284225486</v>
      </c>
      <c r="F20" s="8">
        <f>(B20/2)+(($C$11^2)/(2*B20))-$C$12</f>
        <v>602.2729980879543</v>
      </c>
      <c r="G20" s="8">
        <f>(C20/2)+(($C$11^2)/(2*C20))+$C$12</f>
        <v>604.7555284225487</v>
      </c>
      <c r="H20" s="17">
        <f>F20-G20</f>
        <v>-2.482530334594344</v>
      </c>
      <c r="I20" s="6" t="s">
        <v>35</v>
      </c>
    </row>
    <row r="21" spans="2:8" ht="14.25">
      <c r="B21" s="9"/>
      <c r="C21" s="9"/>
      <c r="D21" s="10"/>
      <c r="E21" s="10"/>
      <c r="F21" s="10"/>
      <c r="G21" s="10"/>
      <c r="H21" s="14"/>
    </row>
    <row r="22" spans="2:8" ht="14.25">
      <c r="B22" s="2" t="s">
        <v>7</v>
      </c>
      <c r="C22" s="2">
        <v>31.74</v>
      </c>
      <c r="D22" s="1" t="s">
        <v>8</v>
      </c>
      <c r="H22" s="14"/>
    </row>
    <row r="23" spans="2:8" ht="14.25">
      <c r="B23" s="2" t="s">
        <v>9</v>
      </c>
      <c r="C23" s="2">
        <f>7.9/2</f>
        <v>3.95</v>
      </c>
      <c r="D23" s="1" t="s">
        <v>10</v>
      </c>
      <c r="H23" s="14"/>
    </row>
    <row r="24" ht="14.25">
      <c r="H24" s="14"/>
    </row>
    <row r="25" spans="2:9" ht="14.25">
      <c r="B25" s="21" t="s">
        <v>11</v>
      </c>
      <c r="C25" s="21"/>
      <c r="D25" s="22" t="s">
        <v>12</v>
      </c>
      <c r="E25" s="22"/>
      <c r="F25" s="23" t="s">
        <v>13</v>
      </c>
      <c r="G25" s="23"/>
      <c r="H25" s="15" t="s">
        <v>31</v>
      </c>
      <c r="I25" s="19" t="s">
        <v>32</v>
      </c>
    </row>
    <row r="26" spans="2:9" ht="14.25">
      <c r="B26" s="3" t="s">
        <v>14</v>
      </c>
      <c r="C26" s="3" t="s">
        <v>15</v>
      </c>
      <c r="D26" s="4" t="s">
        <v>16</v>
      </c>
      <c r="E26" s="4" t="s">
        <v>17</v>
      </c>
      <c r="F26" s="5" t="s">
        <v>18</v>
      </c>
      <c r="G26" s="5" t="s">
        <v>19</v>
      </c>
      <c r="H26" s="16"/>
      <c r="I26" s="20"/>
    </row>
    <row r="27" spans="2:9" ht="14.25">
      <c r="B27" s="6">
        <v>0.8306</v>
      </c>
      <c r="C27" s="6">
        <v>-0.8382000000000001</v>
      </c>
      <c r="D27" s="7">
        <f>($C$22^2+B27^2)/(2*B27)</f>
        <v>606.8610019022393</v>
      </c>
      <c r="E27" s="7">
        <f>($C$22^2+C27^2)/(2*C27)</f>
        <v>-601.366129348604</v>
      </c>
      <c r="F27" s="8">
        <f>(B27/2)+(($C$22^2)/(2*B27))-$C$23</f>
        <v>602.9110019022393</v>
      </c>
      <c r="G27" s="8">
        <f>(C27/2)+(($C$22^2)/(2*C27))+$C$23</f>
        <v>-597.4161293486039</v>
      </c>
      <c r="H27" s="17">
        <f>F27+G27</f>
        <v>5.494872553635332</v>
      </c>
      <c r="I27" s="20" t="s">
        <v>33</v>
      </c>
    </row>
    <row r="28" spans="2:9" ht="14.25">
      <c r="B28" s="6">
        <v>0.8306</v>
      </c>
      <c r="C28" s="6">
        <v>0.838</v>
      </c>
      <c r="D28" s="7">
        <f>($C$22^2+B28^2)/(2*B28)</f>
        <v>606.8610019022393</v>
      </c>
      <c r="E28" s="7">
        <f>($C$22^2+C28^2)/(2*C28)</f>
        <v>601.5094534606204</v>
      </c>
      <c r="F28" s="8">
        <f>(B28/2)+(($C$22^2)/(2*B28))-$C$23</f>
        <v>602.9110019022393</v>
      </c>
      <c r="G28" s="8">
        <f>(C28/2)+(($C$22^2)/(2*C28))+$C$23</f>
        <v>605.4594534606205</v>
      </c>
      <c r="H28" s="18">
        <f>F28-G28</f>
        <v>-2.5484515583812026</v>
      </c>
      <c r="I28" s="20" t="s">
        <v>34</v>
      </c>
    </row>
  </sheetData>
  <sheetProtection selectLockedCells="1" selectUnlockedCells="1"/>
  <mergeCells count="6">
    <mergeCell ref="B15:C15"/>
    <mergeCell ref="D15:E15"/>
    <mergeCell ref="F15:G15"/>
    <mergeCell ref="B25:C25"/>
    <mergeCell ref="D25:E25"/>
    <mergeCell ref="F25:G25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"/>
  <sheetViews>
    <sheetView zoomScale="150" zoomScaleNormal="150" zoomScalePageLayoutView="0" workbookViewId="0" topLeftCell="A1">
      <selection activeCell="G16" sqref="G16"/>
    </sheetView>
  </sheetViews>
  <sheetFormatPr defaultColWidth="9.140625" defaultRowHeight="12.75"/>
  <cols>
    <col min="1" max="9" width="8.7109375" style="1" customWidth="1"/>
    <col min="10" max="10" width="8.8515625" style="2" customWidth="1"/>
    <col min="11" max="11" width="13.28125" style="2" customWidth="1"/>
    <col min="12" max="16384" width="8.7109375" style="1" customWidth="1"/>
  </cols>
  <sheetData>
    <row r="3" spans="2:4" ht="14.25">
      <c r="B3" s="11" t="s">
        <v>20</v>
      </c>
      <c r="D3" s="1">
        <f>7.92/2</f>
        <v>3.96</v>
      </c>
    </row>
    <row r="5" spans="2:11" ht="14.25">
      <c r="B5" s="24" t="s">
        <v>21</v>
      </c>
      <c r="C5" s="24"/>
      <c r="D5" s="24"/>
      <c r="E5" s="11"/>
      <c r="F5" s="24" t="s">
        <v>22</v>
      </c>
      <c r="G5" s="24"/>
      <c r="H5" s="24"/>
      <c r="I5" s="11"/>
      <c r="J5" s="2" t="s">
        <v>23</v>
      </c>
      <c r="K5" s="12" t="s">
        <v>24</v>
      </c>
    </row>
    <row r="6" spans="2:11" ht="14.25">
      <c r="B6" s="12" t="s">
        <v>25</v>
      </c>
      <c r="C6" s="12" t="s">
        <v>26</v>
      </c>
      <c r="D6" s="12" t="s">
        <v>27</v>
      </c>
      <c r="E6" s="12"/>
      <c r="F6" s="12" t="s">
        <v>28</v>
      </c>
      <c r="G6" s="12" t="s">
        <v>29</v>
      </c>
      <c r="H6" s="12" t="s">
        <v>30</v>
      </c>
      <c r="I6" s="11"/>
      <c r="J6" s="12"/>
      <c r="K6" s="12"/>
    </row>
    <row r="7" spans="2:11" ht="14.25">
      <c r="B7" s="2">
        <v>95.01</v>
      </c>
      <c r="C7" s="2">
        <v>94.98</v>
      </c>
      <c r="D7" s="2">
        <v>95.3</v>
      </c>
      <c r="E7" s="2"/>
      <c r="F7" s="9">
        <f aca="true" t="shared" si="0" ref="F7:H8">B7-2*$D$3</f>
        <v>87.09</v>
      </c>
      <c r="G7" s="9">
        <f t="shared" si="0"/>
        <v>87.06</v>
      </c>
      <c r="H7" s="9">
        <f t="shared" si="0"/>
        <v>87.38</v>
      </c>
      <c r="J7" s="9">
        <f>1/2*(F7+G7+H7)</f>
        <v>130.765</v>
      </c>
      <c r="K7" s="9">
        <f>(F7*G7*H7)/(4*SQRT(J7*(J7-F7)*(J7-G7)*(J7-H7)))</f>
        <v>50.33167960232312</v>
      </c>
    </row>
    <row r="8" spans="2:11" ht="14.25">
      <c r="B8" s="2">
        <v>62.82</v>
      </c>
      <c r="C8" s="2">
        <v>62.9</v>
      </c>
      <c r="D8" s="2">
        <v>62.87</v>
      </c>
      <c r="E8" s="2"/>
      <c r="F8" s="9">
        <f t="shared" si="0"/>
        <v>54.9</v>
      </c>
      <c r="G8" s="9">
        <f t="shared" si="0"/>
        <v>54.98</v>
      </c>
      <c r="H8" s="9">
        <f t="shared" si="0"/>
        <v>54.949999999999996</v>
      </c>
      <c r="J8" s="9">
        <f>1/2*(F8+G8+H8)</f>
        <v>82.41499999999999</v>
      </c>
      <c r="K8" s="9">
        <f>(F8*G8*H8)/(4*SQRT(J8*(J8-F8)*(J8-G8)*(J8-H8)))</f>
        <v>31.721565443319893</v>
      </c>
    </row>
  </sheetData>
  <sheetProtection selectLockedCells="1" selectUnlockedCells="1"/>
  <mergeCells count="2">
    <mergeCell ref="B5:D5"/>
    <mergeCell ref="F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Gert Gottschalk</cp:lastModifiedBy>
  <dcterms:modified xsi:type="dcterms:W3CDTF">2022-11-13T01:13:47Z</dcterms:modified>
  <cp:category/>
  <cp:version/>
  <cp:contentType/>
  <cp:contentStatus/>
</cp:coreProperties>
</file>